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7A049593-A9C0-4D82-A324-62CA7C92E121}" xr6:coauthVersionLast="47" xr6:coauthVersionMax="47" xr10:uidLastSave="{00000000-0000-0000-0000-000000000000}"/>
  <bookViews>
    <workbookView showSheetTabs="0" xWindow="574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B47" i="5" s="1"/>
  <c r="E79" i="5"/>
  <c r="D71" i="5"/>
  <c r="F37" i="5" l="1"/>
  <c r="G11" i="5"/>
  <c r="D47" i="5" s="1"/>
  <c r="F47" i="5" l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<sst xmlns="http://schemas.openxmlformats.org/spreadsheetml/2006/main" count="46" uniqueCount="46">
  <si>
    <t>SIMULOI SIJOITUSTASI (EUR)</t>
  </si>
  <si>
    <t>Täytäthän vain turkoosilla olevat kohdat</t>
  </si>
  <si>
    <t>Viitehinta</t>
  </si>
  <si>
    <t xml:space="preserve"> Alennus</t>
  </si>
  <si>
    <t xml:space="preserve">Tilaushinta
</t>
  </si>
  <si>
    <t>Bruttovuosipalkka (sisältäen palkkiot ja bonukset)</t>
  </si>
  <si>
    <t>Suurin sallittu sijoitussumma (1)</t>
  </si>
  <si>
    <r>
      <rPr>
        <b/>
        <u/>
        <sz val="18"/>
        <color rgb="FF000059"/>
        <rFont val="Century Gothic"/>
        <family val="2"/>
      </rPr>
      <t>Vaihe 2 :</t>
    </r>
    <r>
      <rPr>
        <b/>
        <sz val="18"/>
        <color rgb="FF000059"/>
        <rFont val="Century Gothic"/>
        <family val="2"/>
      </rPr>
      <t xml:space="preserve"> Anna summa, jonka haluat sijoittaa (valtuutetun rajan sisällä)</t>
    </r>
  </si>
  <si>
    <t>Minimi 50 € | Maksimi 1/4 bruttovuosipalkasta (enintään 50 000 euroa)</t>
  </si>
  <si>
    <t>Bruttosumma, jonka haluat sijoittaa</t>
  </si>
  <si>
    <r>
      <rPr>
        <b/>
        <u/>
        <sz val="18"/>
        <color rgb="FF000059"/>
        <rFont val="Century Gothic"/>
        <family val="2"/>
      </rPr>
      <t>Vaihe 3 :</t>
    </r>
    <r>
      <rPr>
        <b/>
        <sz val="18"/>
        <color rgb="FF000059"/>
        <rFont val="Century Gothic"/>
        <family val="2"/>
      </rPr>
      <t xml:space="preserve"> Visualisoi sijoituksesi tilauksen yhteydessä</t>
    </r>
  </si>
  <si>
    <t>Sijoitettu määrä</t>
  </si>
  <si>
    <t>(sallitun enimmäismäärän rajoissa)</t>
  </si>
  <si>
    <t>Sijoitettujen osakkeiden lukumäärä</t>
  </si>
  <si>
    <t>(alennettu osakekurssi)</t>
  </si>
  <si>
    <t>Tarjottujen osakkeiden lukumäärä</t>
  </si>
  <si>
    <t>(ilmaiset osakkeet) (2)</t>
  </si>
  <si>
    <t>Sijoitettujen osakkeiden</t>
  </si>
  <si>
    <t>kokonaismäärä</t>
  </si>
  <si>
    <t>Todellisuudessa sijoitettu</t>
  </si>
  <si>
    <t>kokonaismäärä (3)</t>
  </si>
  <si>
    <t>Tarjouksen tarjoamien etujen (alennus ja ilmaiset osakkeet) määrä sijoituksellesi:</t>
  </si>
  <si>
    <r>
      <rPr>
        <b/>
        <u/>
        <sz val="18"/>
        <color rgb="FF000059"/>
        <rFont val="Century Gothic"/>
        <family val="2"/>
      </rPr>
      <t>Vaihe 4 :</t>
    </r>
    <r>
      <rPr>
        <b/>
        <sz val="18"/>
        <color rgb="FF000059"/>
        <rFont val="Century Gothic"/>
        <family val="2"/>
      </rPr>
      <t xml:space="preserve"> simuloi sijoitustasi syöttämällä osakkeen arvioitu hinta sulkujakson lopussa </t>
    </r>
  </si>
  <si>
    <t>(3 vuotta paitsi jos luovut osakkeistasi aiemmin)</t>
  </si>
  <si>
    <t>Sijoituksesi seuraa Elisin osakekurssin kehitystä sekä ylöspäin että alaspäin. Tässä tilanteessa on siten alttiina pääoman menetyksen riskille.</t>
  </si>
  <si>
    <t>Elisin osakkeen</t>
  </si>
  <si>
    <t>arvioitu hinta eräpäivänä</t>
  </si>
  <si>
    <t>Osakkeen kehitys</t>
  </si>
  <si>
    <t>eräpäivänä</t>
  </si>
  <si>
    <t>Sijoituksesi arvioitu</t>
  </si>
  <si>
    <t>lopullinen arvo</t>
  </si>
  <si>
    <t>Arvioitu</t>
  </si>
  <si>
    <t>kokonaishyöty</t>
  </si>
  <si>
    <t>VARASTOHINNAN VAIHTOTAULUKKO</t>
  </si>
  <si>
    <t>Osakkeen kehitys eräpäivänä</t>
  </si>
  <si>
    <t>Elisin osakkeen arvioitu hinta eräpäivänä</t>
  </si>
  <si>
    <t>Sijoituksesi arvioitu lopullinen arvo</t>
  </si>
  <si>
    <t>Arvioitu kokonaishyöty</t>
  </si>
  <si>
    <t>Arvioitu kokonaisvoitto prosentteina alkusijoituksesta</t>
  </si>
  <si>
    <t>Huomaa: Kaikki summat ja mahdolliset voitot eivät sisällä veroja ja sosiaaliturvamaksuja.</t>
  </si>
  <si>
    <t>(2) 1 osake tarjotaan 10 ostetusta osakkeesta</t>
  </si>
  <si>
    <t>(3) lasketaan sijoitettujen osakkeiden kokonaismäärän perusteella osakkeen viitehinnalla</t>
  </si>
  <si>
    <t xml:space="preserve">Arvioitu kokonaisvoitto </t>
  </si>
  <si>
    <t>prosentteina alkusijoituksesta</t>
  </si>
  <si>
    <r>
      <rPr>
        <b/>
        <u/>
        <sz val="18"/>
        <color rgb="FF000059"/>
        <rFont val="Century Gothic"/>
        <family val="2"/>
      </rPr>
      <t>Vaihe 1</t>
    </r>
    <r>
      <rPr>
        <b/>
        <sz val="18"/>
        <color rgb="FF000059"/>
        <rFont val="Century Gothic"/>
        <family val="2"/>
      </rPr>
      <t xml:space="preserve"> : Anna arvioitu vuosi bruttopalkkasi (sisältää palkkiot/bonukset) vuodelle 2025</t>
    </r>
  </si>
  <si>
    <t>(1) joka vastaa 25 % vuoden 2025 arvioidusta bruttovuosipalkasta (bonukset mukaan lukien) 50 000 euron rajoissa (sijoituksiin sallittu enimmäismäärä)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</si>
</sst>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30" fillId="3" borderId="1" xfId="3" applyFont="1" applyFill="1" applyBorder="1" applyProtection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3" fillId="0" borderId="0" xfId="0" applyFont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0" fontId="24" fillId="0" borderId="0" xfId="4" applyFont="1" applyFill="1" applyBorder="1" applyAlignment="1" applyProtection="1">
      <alignment horizontal="left" wrapText="1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7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5" fillId="0" borderId="0" xfId="1" applyNumberFormat="1" applyFont="1" applyFill="1" applyBorder="1" applyProtection="1">
      <protection hidden="1"/>
    </xf>
    <xf numFmtId="0" fontId="41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67" fontId="18" fillId="0" borderId="0" xfId="1" applyNumberFormat="1" applyFont="1" applyFill="1" applyAlignment="1" applyProtection="1">
      <alignment horizontal="left" vertical="center"/>
      <protection hidden="1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8" fillId="5" borderId="0" xfId="0" applyFont="1" applyFill="1" applyAlignment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102039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4</xdr:col>
      <xdr:colOff>11206</xdr:colOff>
      <xdr:row>9</xdr:row>
      <xdr:rowOff>11129</xdr:rowOff>
    </xdr:from>
    <xdr:to>
      <xdr:col>4</xdr:col>
      <xdr:colOff>1185514</xdr:colOff>
      <xdr:row>12</xdr:row>
      <xdr:rowOff>36793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60677" y="2666923"/>
          <a:ext cx="1174308" cy="98937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1360923</xdr:colOff>
      <xdr:row>10</xdr:row>
      <xdr:rowOff>63940</xdr:rowOff>
    </xdr:from>
    <xdr:to>
      <xdr:col>5</xdr:col>
      <xdr:colOff>3175</xdr:colOff>
      <xdr:row>11</xdr:row>
      <xdr:rowOff>17577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210394" y="2988675"/>
          <a:ext cx="592075" cy="413078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337698</xdr:colOff>
      <xdr:row>9</xdr:row>
      <xdr:rowOff>23739</xdr:rowOff>
    </xdr:from>
    <xdr:to>
      <xdr:col>6</xdr:col>
      <xdr:colOff>1369039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6595" y="2727158"/>
          <a:ext cx="1031341" cy="956331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749910</xdr:colOff>
      <xdr:row>54</xdr:row>
      <xdr:rowOff>25066</xdr:rowOff>
    </xdr:from>
    <xdr:to>
      <xdr:col>4</xdr:col>
      <xdr:colOff>1301773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1645" y="132480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21</xdr:row>
      <xdr:rowOff>37464</xdr:rowOff>
    </xdr:from>
    <xdr:to>
      <xdr:col>7</xdr:col>
      <xdr:colOff>182262</xdr:colOff>
      <xdr:row>23</xdr:row>
      <xdr:rowOff>179293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9194970" y="5864523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1096586</xdr:colOff>
      <xdr:row>47</xdr:row>
      <xdr:rowOff>122948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112058</xdr:colOff>
      <xdr:row>53</xdr:row>
      <xdr:rowOff>179294</xdr:rowOff>
    </xdr:from>
    <xdr:to>
      <xdr:col>6</xdr:col>
      <xdr:colOff>759758</xdr:colOff>
      <xdr:row>57</xdr:row>
      <xdr:rowOff>59951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58" y="13211735"/>
          <a:ext cx="647700" cy="676275"/>
        </a:xfrm>
        <a:prstGeom prst="rect">
          <a:avLst/>
        </a:prstGeom>
      </xdr:spPr>
    </xdr:pic>
    <xdr:clientData/>
  </xdr:twoCellAnchor>
  <xdr:oneCellAnchor>
    <xdr:from>
      <xdr:col>3</xdr:col>
      <xdr:colOff>1658470</xdr:colOff>
      <xdr:row>1</xdr:row>
      <xdr:rowOff>56031</xdr:rowOff>
    </xdr:from>
    <xdr:ext cx="5973238" cy="941412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928DD78E-1BDA-4B95-8FC2-2DBE7D4E2B6F}"/>
            </a:ext>
          </a:extLst>
        </xdr:cNvPr>
        <xdr:cNvSpPr/>
      </xdr:nvSpPr>
      <xdr:spPr>
        <a:xfrm>
          <a:off x="5434852" y="246531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470648</xdr:colOff>
      <xdr:row>1</xdr:row>
      <xdr:rowOff>22411</xdr:rowOff>
    </xdr:from>
    <xdr:to>
      <xdr:col>10</xdr:col>
      <xdr:colOff>38686</xdr:colOff>
      <xdr:row>3</xdr:row>
      <xdr:rowOff>122420</xdr:rowOff>
    </xdr:to>
    <xdr:pic>
      <xdr:nvPicPr>
        <xdr:cNvPr id="14" name="Picture 66">
          <a:extLst>
            <a:ext uri="{FF2B5EF4-FFF2-40B4-BE49-F238E27FC236}">
              <a16:creationId xmlns:a16="http://schemas.microsoft.com/office/drawing/2014/main" id="{C020FF58-6648-4F5E-882B-E92D2A8D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78119" y="212911"/>
          <a:ext cx="2649655" cy="903658"/>
        </a:xfrm>
        <a:prstGeom prst="rect">
          <a:avLst/>
        </a:prstGeom>
      </xdr:spPr>
    </xdr:pic>
    <xdr:clientData/>
  </xdr:twoCellAnchor>
  <xdr:twoCellAnchor>
    <xdr:from>
      <xdr:col>4</xdr:col>
      <xdr:colOff>1852522</xdr:colOff>
      <xdr:row>33</xdr:row>
      <xdr:rowOff>41178</xdr:rowOff>
    </xdr:from>
    <xdr:to>
      <xdr:col>6</xdr:col>
      <xdr:colOff>120878</xdr:colOff>
      <xdr:row>35</xdr:row>
      <xdr:rowOff>188527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0EBCE390-4ACA-4548-8420-74FBC9D31203}"/>
            </a:ext>
          </a:extLst>
        </xdr:cNvPr>
        <xdr:cNvSpPr/>
      </xdr:nvSpPr>
      <xdr:spPr>
        <a:xfrm>
          <a:off x="7444257" y="8557649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561957</xdr:colOff>
      <xdr:row>45</xdr:row>
      <xdr:rowOff>32981</xdr:rowOff>
    </xdr:from>
    <xdr:to>
      <xdr:col>2</xdr:col>
      <xdr:colOff>155366</xdr:colOff>
      <xdr:row>48</xdr:row>
      <xdr:rowOff>6722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63AF8A22-5F50-4D6E-85CA-DED23DFFD59C}"/>
            </a:ext>
          </a:extLst>
        </xdr:cNvPr>
        <xdr:cNvSpPr/>
      </xdr:nvSpPr>
      <xdr:spPr>
        <a:xfrm>
          <a:off x="561957" y="11306099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1274661</xdr:colOff>
      <xdr:row>45</xdr:row>
      <xdr:rowOff>28498</xdr:rowOff>
    </xdr:from>
    <xdr:to>
      <xdr:col>4</xdr:col>
      <xdr:colOff>94865</xdr:colOff>
      <xdr:row>48</xdr:row>
      <xdr:rowOff>2239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9ED1E4F9-9D79-4EAE-B034-822FBA6D20B0}"/>
            </a:ext>
          </a:extLst>
        </xdr:cNvPr>
        <xdr:cNvSpPr/>
      </xdr:nvSpPr>
      <xdr:spPr>
        <a:xfrm>
          <a:off x="3683926" y="11301616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1830484</xdr:colOff>
      <xdr:row>45</xdr:row>
      <xdr:rowOff>24014</xdr:rowOff>
    </xdr:from>
    <xdr:to>
      <xdr:col>6</xdr:col>
      <xdr:colOff>90393</xdr:colOff>
      <xdr:row>47</xdr:row>
      <xdr:rowOff>188255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50AD3ECE-7647-4E06-846E-854F2E188764}"/>
            </a:ext>
          </a:extLst>
        </xdr:cNvPr>
        <xdr:cNvSpPr/>
      </xdr:nvSpPr>
      <xdr:spPr>
        <a:xfrm>
          <a:off x="7422219" y="11297132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1545866</xdr:colOff>
      <xdr:row>45</xdr:row>
      <xdr:rowOff>19531</xdr:rowOff>
    </xdr:from>
    <xdr:to>
      <xdr:col>8</xdr:col>
      <xdr:colOff>175569</xdr:colOff>
      <xdr:row>47</xdr:row>
      <xdr:rowOff>183772</xdr:rowOff>
    </xdr:to>
    <xdr:sp macro="" textlink="">
      <xdr:nvSpPr>
        <xdr:cNvPr id="22" name="Rectangle : coins arrondis 21">
          <a:extLst>
            <a:ext uri="{FF2B5EF4-FFF2-40B4-BE49-F238E27FC236}">
              <a16:creationId xmlns:a16="http://schemas.microsoft.com/office/drawing/2014/main" id="{49358466-0AB3-430C-9AB5-59CDF8D42E1D}"/>
            </a:ext>
          </a:extLst>
        </xdr:cNvPr>
        <xdr:cNvSpPr/>
      </xdr:nvSpPr>
      <xdr:spPr>
        <a:xfrm>
          <a:off x="10880366" y="11292649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1429332</xdr:colOff>
      <xdr:row>45</xdr:row>
      <xdr:rowOff>26255</xdr:rowOff>
    </xdr:from>
    <xdr:to>
      <xdr:col>10</xdr:col>
      <xdr:colOff>350389</xdr:colOff>
      <xdr:row>47</xdr:row>
      <xdr:rowOff>190496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C38F9F21-2FB7-432E-9358-AB717EAC5B71}"/>
            </a:ext>
          </a:extLst>
        </xdr:cNvPr>
        <xdr:cNvSpPr/>
      </xdr:nvSpPr>
      <xdr:spPr>
        <a:xfrm>
          <a:off x="14136803" y="11299373"/>
          <a:ext cx="2002674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626597</xdr:colOff>
      <xdr:row>69</xdr:row>
      <xdr:rowOff>44727</xdr:rowOff>
    </xdr:from>
    <xdr:to>
      <xdr:col>2</xdr:col>
      <xdr:colOff>228453</xdr:colOff>
      <xdr:row>72</xdr:row>
      <xdr:rowOff>1576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62ECD85B-0EA3-4181-B959-3047939A462D}"/>
            </a:ext>
          </a:extLst>
        </xdr:cNvPr>
        <xdr:cNvSpPr/>
      </xdr:nvSpPr>
      <xdr:spPr>
        <a:xfrm>
          <a:off x="626597" y="16461345"/>
          <a:ext cx="2123180" cy="606790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1255066</xdr:colOff>
      <xdr:row>69</xdr:row>
      <xdr:rowOff>44823</xdr:rowOff>
    </xdr:from>
    <xdr:to>
      <xdr:col>4</xdr:col>
      <xdr:colOff>75270</xdr:colOff>
      <xdr:row>72</xdr:row>
      <xdr:rowOff>0</xdr:rowOff>
    </xdr:to>
    <xdr:sp macro="" textlink="">
      <xdr:nvSpPr>
        <xdr:cNvPr id="38" name="Rectangle : coins arrondis 37">
          <a:extLst>
            <a:ext uri="{FF2B5EF4-FFF2-40B4-BE49-F238E27FC236}">
              <a16:creationId xmlns:a16="http://schemas.microsoft.com/office/drawing/2014/main" id="{93CCF458-7C61-4B99-8D50-0E7A66C623BC}"/>
            </a:ext>
          </a:extLst>
        </xdr:cNvPr>
        <xdr:cNvSpPr/>
      </xdr:nvSpPr>
      <xdr:spPr>
        <a:xfrm>
          <a:off x="3664331" y="17223441"/>
          <a:ext cx="2002674" cy="62753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1833296</xdr:colOff>
      <xdr:row>69</xdr:row>
      <xdr:rowOff>40340</xdr:rowOff>
    </xdr:from>
    <xdr:to>
      <xdr:col>6</xdr:col>
      <xdr:colOff>93205</xdr:colOff>
      <xdr:row>71</xdr:row>
      <xdr:rowOff>186017</xdr:rowOff>
    </xdr:to>
    <xdr:sp macro="" textlink="">
      <xdr:nvSpPr>
        <xdr:cNvPr id="39" name="Rectangle : coins arrondis 38">
          <a:extLst>
            <a:ext uri="{FF2B5EF4-FFF2-40B4-BE49-F238E27FC236}">
              <a16:creationId xmlns:a16="http://schemas.microsoft.com/office/drawing/2014/main" id="{3909EF05-18B5-4B96-AEFD-E1DCF783DC15}"/>
            </a:ext>
          </a:extLst>
        </xdr:cNvPr>
        <xdr:cNvSpPr/>
      </xdr:nvSpPr>
      <xdr:spPr>
        <a:xfrm>
          <a:off x="7425031" y="17218958"/>
          <a:ext cx="2002674" cy="62753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1526262</xdr:colOff>
      <xdr:row>69</xdr:row>
      <xdr:rowOff>58269</xdr:rowOff>
    </xdr:from>
    <xdr:to>
      <xdr:col>8</xdr:col>
      <xdr:colOff>155965</xdr:colOff>
      <xdr:row>72</xdr:row>
      <xdr:rowOff>13446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4D552203-AC11-4AFE-93FF-9BAF8BDA9809}"/>
            </a:ext>
          </a:extLst>
        </xdr:cNvPr>
        <xdr:cNvSpPr/>
      </xdr:nvSpPr>
      <xdr:spPr>
        <a:xfrm>
          <a:off x="10860762" y="17236887"/>
          <a:ext cx="2002674" cy="62753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1420931</xdr:colOff>
      <xdr:row>69</xdr:row>
      <xdr:rowOff>53786</xdr:rowOff>
    </xdr:from>
    <xdr:to>
      <xdr:col>10</xdr:col>
      <xdr:colOff>341988</xdr:colOff>
      <xdr:row>72</xdr:row>
      <xdr:rowOff>8963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EC657E6D-510B-40D5-84FA-F5CD51661636}"/>
            </a:ext>
          </a:extLst>
        </xdr:cNvPr>
        <xdr:cNvSpPr/>
      </xdr:nvSpPr>
      <xdr:spPr>
        <a:xfrm>
          <a:off x="14128402" y="17232404"/>
          <a:ext cx="2002674" cy="627530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Normal="100" workbookViewId="0">
      <selection activeCell="F35" sqref="F35"/>
    </sheetView>
  </sheetViews>
  <sheetFormatPr baseColWidth="10" defaultColWidth="11.453125" defaultRowHeight="14.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2"/>
      <c r="F3" s="43"/>
    </row>
    <row r="4" spans="1:10" ht="33.5">
      <c r="B4" s="44"/>
      <c r="C4" s="44"/>
      <c r="D4" s="45"/>
      <c r="F4" s="46" t="s">
        <v>0</v>
      </c>
    </row>
    <row r="5" spans="1:10">
      <c r="A5" s="47"/>
      <c r="B5" s="48"/>
      <c r="C5" s="48"/>
      <c r="D5" s="44"/>
    </row>
    <row r="6" spans="1:10" ht="21">
      <c r="A6" s="47"/>
      <c r="B6" s="48"/>
      <c r="C6" s="48"/>
      <c r="D6" s="44"/>
      <c r="E6" s="15"/>
      <c r="F6" s="49" t="s">
        <v>1</v>
      </c>
      <c r="H6" s="50"/>
    </row>
    <row r="7" spans="1:10" ht="21">
      <c r="A7" s="47"/>
      <c r="B7" s="51"/>
      <c r="C7" s="52"/>
      <c r="D7" s="44"/>
      <c r="H7" s="34"/>
      <c r="I7" s="53"/>
      <c r="J7" s="54"/>
    </row>
    <row r="8" spans="1:10" s="59" customFormat="1" ht="21">
      <c r="A8" s="55"/>
      <c r="B8" s="56"/>
      <c r="C8" s="57"/>
      <c r="D8" s="58"/>
    </row>
    <row r="9" spans="1:10" s="59" customFormat="1" ht="21">
      <c r="A9" s="55"/>
      <c r="B9" s="56"/>
      <c r="C9" s="57"/>
      <c r="D9" s="58"/>
    </row>
    <row r="10" spans="1:10" s="59" customFormat="1" ht="21">
      <c r="A10" s="55"/>
      <c r="B10" s="56"/>
      <c r="C10" s="57"/>
      <c r="D10" s="58"/>
    </row>
    <row r="11" spans="1:10" ht="36">
      <c r="B11" s="44"/>
      <c r="C11" s="60"/>
      <c r="D11" s="65" t="s">
        <v>2</v>
      </c>
      <c r="E11" s="83">
        <v>24.074999999999999</v>
      </c>
      <c r="F11" s="2">
        <v>0.3</v>
      </c>
      <c r="G11" s="3">
        <f>ROUNDUP(E11-(E11*F11),2)</f>
        <v>16.860000000000003</v>
      </c>
      <c r="H11" s="61" t="s">
        <v>4</v>
      </c>
    </row>
    <row r="12" spans="1:10" ht="18.5">
      <c r="C12" s="62"/>
      <c r="D12" s="63"/>
      <c r="H12" s="64"/>
    </row>
    <row r="13" spans="1:10" ht="27.75" customHeight="1">
      <c r="C13" s="62"/>
      <c r="D13" s="63"/>
      <c r="F13" s="80" t="s">
        <v>3</v>
      </c>
      <c r="H13" s="64"/>
    </row>
    <row r="19" spans="3:9" ht="35.25" customHeight="1">
      <c r="C19" s="85" t="s">
        <v>44</v>
      </c>
      <c r="D19" s="85"/>
      <c r="E19" s="85"/>
      <c r="F19" s="85"/>
      <c r="G19" s="85"/>
      <c r="H19" s="85"/>
      <c r="I19" s="85"/>
    </row>
    <row r="21" spans="3:9" ht="17.5">
      <c r="C21" s="15"/>
      <c r="D21" s="38" t="s">
        <v>5</v>
      </c>
      <c r="E21" s="15"/>
      <c r="F21" s="15"/>
      <c r="G21" s="30" t="s">
        <v>6</v>
      </c>
      <c r="H21" s="15"/>
    </row>
    <row r="22" spans="3:9">
      <c r="C22" s="15"/>
      <c r="D22" s="15"/>
      <c r="E22" s="15"/>
      <c r="F22" s="15"/>
      <c r="G22" s="15"/>
      <c r="H22" s="15"/>
    </row>
    <row r="23" spans="3:9" ht="22.5">
      <c r="C23" s="15"/>
      <c r="D23" s="66"/>
      <c r="E23" s="15"/>
      <c r="F23" s="15"/>
      <c r="G23" s="77">
        <f>IF(D23/4&gt;50000,50000,D23/4)</f>
        <v>0</v>
      </c>
      <c r="H23" s="15"/>
    </row>
    <row r="24" spans="3:9">
      <c r="C24" s="15"/>
      <c r="D24" s="15"/>
      <c r="E24" s="15"/>
      <c r="F24" s="15"/>
      <c r="G24" s="15"/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9" spans="3:9" ht="22.5" customHeight="1">
      <c r="C29" s="84" t="s">
        <v>7</v>
      </c>
      <c r="D29" s="84"/>
      <c r="E29" s="84"/>
      <c r="F29" s="84"/>
      <c r="G29" s="84"/>
      <c r="H29" s="84"/>
      <c r="I29" s="84"/>
    </row>
    <row r="30" spans="3:9" ht="15" customHeight="1">
      <c r="E30" s="15"/>
      <c r="F30" s="39" t="s">
        <v>8</v>
      </c>
      <c r="G30" s="40"/>
      <c r="H30" s="41"/>
    </row>
    <row r="31" spans="3:9" ht="19">
      <c r="E31" s="15"/>
      <c r="F31" s="40"/>
      <c r="G31" s="40"/>
      <c r="H31" s="41"/>
    </row>
    <row r="32" spans="3:9">
      <c r="E32" s="15"/>
      <c r="F32" s="15"/>
      <c r="G32" s="15"/>
    </row>
    <row r="33" spans="2:11" ht="17.5">
      <c r="E33" s="15"/>
      <c r="F33" s="38" t="s">
        <v>9</v>
      </c>
      <c r="G33" s="15"/>
    </row>
    <row r="34" spans="2:11">
      <c r="E34" s="15"/>
      <c r="F34" s="15"/>
      <c r="G34" s="15"/>
    </row>
    <row r="35" spans="2:11" ht="19.5">
      <c r="E35" s="15"/>
      <c r="F35" s="67"/>
      <c r="G35" s="15"/>
    </row>
    <row r="36" spans="2:11">
      <c r="E36" s="15"/>
      <c r="F36" s="15"/>
      <c r="G36" s="15"/>
    </row>
    <row r="37" spans="2:11" ht="15.5">
      <c r="E37" s="15"/>
      <c r="F37" s="28" t="str">
        <f>IF(F35&lt;50,"Ilmoitettu määrä pienempi kuin vaadittu minimi",IF(F35&gt;50000,"Enimmäissummaa ei noudateta",IF(F35&gt;G23,"Enimmäissummaa ei noudateta","")))</f>
        <v>Ilmoitettu määrä pienempi kuin vaadittu minimi</v>
      </c>
      <c r="G37" s="15"/>
    </row>
    <row r="38" spans="2:11">
      <c r="E38" s="15"/>
      <c r="F38" s="15"/>
      <c r="G38" s="15"/>
    </row>
    <row r="39" spans="2:11">
      <c r="E39" s="15"/>
      <c r="F39" s="15"/>
      <c r="G39" s="15"/>
    </row>
    <row r="41" spans="2:11" ht="22.5" customHeight="1">
      <c r="C41" s="85" t="s">
        <v>10</v>
      </c>
      <c r="D41" s="85"/>
      <c r="E41" s="85"/>
      <c r="F41" s="85"/>
      <c r="G41" s="85"/>
      <c r="H41" s="85"/>
      <c r="I41" s="85"/>
    </row>
    <row r="42" spans="2:11" ht="22.5" customHeight="1">
      <c r="C42" s="29"/>
      <c r="D42" s="29"/>
      <c r="E42" s="29"/>
      <c r="F42" s="29"/>
      <c r="G42" s="29"/>
      <c r="H42" s="29"/>
      <c r="I42" s="29"/>
    </row>
    <row r="44" spans="2:11" ht="17.5">
      <c r="B44" s="78" t="s">
        <v>11</v>
      </c>
      <c r="C44" s="15"/>
      <c r="D44" s="30" t="s">
        <v>13</v>
      </c>
      <c r="E44" s="15"/>
      <c r="F44" s="30" t="s">
        <v>15</v>
      </c>
      <c r="G44" s="15"/>
      <c r="H44" s="30" t="s">
        <v>17</v>
      </c>
      <c r="I44" s="15"/>
      <c r="J44" s="30" t="s">
        <v>19</v>
      </c>
      <c r="K44" s="15"/>
    </row>
    <row r="45" spans="2:11" ht="17.5">
      <c r="B45" s="81" t="s">
        <v>12</v>
      </c>
      <c r="C45" s="15"/>
      <c r="D45" s="81" t="s">
        <v>14</v>
      </c>
      <c r="E45" s="15"/>
      <c r="F45" s="81" t="s">
        <v>16</v>
      </c>
      <c r="G45" s="15"/>
      <c r="H45" s="30" t="s">
        <v>18</v>
      </c>
      <c r="I45" s="15"/>
      <c r="J45" s="30" t="s">
        <v>20</v>
      </c>
      <c r="K45" s="15"/>
    </row>
    <row r="47" spans="2:11" ht="23.5">
      <c r="B47" s="26">
        <f>IF(F35&gt;G23,G23,F35)</f>
        <v>0</v>
      </c>
      <c r="D47" s="31">
        <f>ROUNDDOWN(+B47/G11,0)</f>
        <v>0</v>
      </c>
      <c r="F47" s="31">
        <f>ROUNDDOWN(D47/10,0)</f>
        <v>0</v>
      </c>
      <c r="H47" s="31">
        <f>+D47+F47</f>
        <v>0</v>
      </c>
      <c r="J47" s="26">
        <f>+H47*E11</f>
        <v>0</v>
      </c>
    </row>
    <row r="51" spans="2:10">
      <c r="B51" s="15"/>
      <c r="C51" s="15"/>
      <c r="D51" s="15"/>
      <c r="E51" s="15"/>
      <c r="F51" s="15"/>
      <c r="G51" s="15"/>
      <c r="H51" s="32"/>
      <c r="I51" s="15"/>
      <c r="J51" s="15"/>
    </row>
    <row r="52" spans="2:10" ht="16">
      <c r="B52" s="87"/>
      <c r="C52" s="87"/>
      <c r="D52" s="87"/>
      <c r="E52" s="87"/>
      <c r="F52" s="87"/>
      <c r="G52" s="87"/>
      <c r="H52" s="87"/>
      <c r="I52" s="87"/>
      <c r="J52" s="87"/>
    </row>
    <row r="53" spans="2:10" ht="23">
      <c r="C53" s="88" t="s">
        <v>21</v>
      </c>
      <c r="D53" s="88"/>
      <c r="E53" s="88"/>
      <c r="F53" s="88"/>
      <c r="G53" s="88"/>
      <c r="H53" s="88"/>
      <c r="I53" s="88"/>
    </row>
    <row r="54" spans="2:10">
      <c r="C54" s="69"/>
      <c r="D54" s="69"/>
      <c r="E54" s="69"/>
      <c r="F54" s="69"/>
      <c r="G54" s="69"/>
      <c r="H54" s="69"/>
      <c r="I54" s="69"/>
    </row>
    <row r="55" spans="2:10">
      <c r="C55" s="69"/>
      <c r="D55" s="69"/>
      <c r="E55" s="69"/>
      <c r="F55" s="69"/>
      <c r="G55" s="69"/>
      <c r="H55" s="69"/>
      <c r="I55" s="69"/>
    </row>
    <row r="56" spans="2:10" ht="17">
      <c r="B56" s="33"/>
      <c r="C56" s="70"/>
      <c r="D56" s="69"/>
      <c r="E56" s="70"/>
      <c r="F56" s="70"/>
      <c r="G56" s="70"/>
      <c r="H56" s="69"/>
      <c r="I56" s="70"/>
      <c r="J56" s="33"/>
    </row>
    <row r="57" spans="2:10" ht="15.65" customHeight="1">
      <c r="C57" s="69"/>
      <c r="D57" s="69"/>
      <c r="E57" s="69"/>
      <c r="F57" s="69"/>
      <c r="G57" s="69"/>
      <c r="H57" s="69"/>
      <c r="I57" s="69"/>
    </row>
    <row r="58" spans="2:10" ht="15.5">
      <c r="C58" s="69"/>
      <c r="D58" s="69"/>
      <c r="E58" s="71"/>
      <c r="F58" s="69"/>
      <c r="G58" s="71"/>
      <c r="H58" s="69"/>
      <c r="I58" s="69"/>
    </row>
    <row r="59" spans="2:10" ht="25">
      <c r="C59" s="69"/>
      <c r="D59" s="69"/>
      <c r="E59" s="72">
        <f>+J47-B47</f>
        <v>0</v>
      </c>
      <c r="F59" s="79"/>
      <c r="G59" s="73" t="e">
        <f>E59/B47</f>
        <v>#DIV/0!</v>
      </c>
      <c r="H59" s="74"/>
      <c r="I59" s="69"/>
      <c r="J59" s="68"/>
    </row>
    <row r="60" spans="2:10" ht="25">
      <c r="C60" s="69"/>
      <c r="D60" s="69"/>
      <c r="E60" s="72"/>
      <c r="F60" s="75"/>
      <c r="G60" s="76"/>
      <c r="H60" s="76"/>
      <c r="I60" s="69"/>
    </row>
    <row r="61" spans="2:10" ht="25">
      <c r="E61" s="4"/>
      <c r="F61" s="34"/>
      <c r="G61" s="9"/>
      <c r="H61" s="14"/>
    </row>
    <row r="62" spans="2:10" ht="22.5">
      <c r="C62" s="85" t="s">
        <v>22</v>
      </c>
      <c r="D62" s="85"/>
      <c r="E62" s="85"/>
      <c r="F62" s="85"/>
      <c r="G62" s="85"/>
      <c r="H62" s="85"/>
      <c r="I62" s="85"/>
    </row>
    <row r="63" spans="2:10" ht="25.5">
      <c r="E63" s="4"/>
      <c r="F63" s="35" t="s">
        <v>23</v>
      </c>
      <c r="G63" s="9"/>
      <c r="H63" s="14"/>
    </row>
    <row r="64" spans="2:10" ht="25">
      <c r="E64" s="4"/>
      <c r="F64" s="34"/>
      <c r="G64" s="9"/>
      <c r="H64" s="14"/>
    </row>
    <row r="65" spans="2:11" ht="17.5">
      <c r="B65" s="15"/>
      <c r="C65" s="15"/>
      <c r="D65" s="15"/>
      <c r="E65" s="36"/>
      <c r="F65" s="37" t="s">
        <v>24</v>
      </c>
      <c r="G65" s="15"/>
      <c r="H65" s="32"/>
      <c r="I65" s="15"/>
      <c r="J65" s="15"/>
      <c r="K65" s="15"/>
    </row>
    <row r="66" spans="2:11" ht="17.5">
      <c r="B66" s="15"/>
      <c r="C66" s="15"/>
      <c r="D66" s="15"/>
      <c r="E66" s="36"/>
      <c r="F66" s="37"/>
      <c r="G66" s="15"/>
      <c r="H66" s="32"/>
      <c r="I66" s="15"/>
      <c r="J66" s="15"/>
      <c r="K66" s="15"/>
    </row>
    <row r="67" spans="2:11" ht="17.5">
      <c r="B67" s="15"/>
      <c r="C67" s="15"/>
      <c r="D67" s="15"/>
      <c r="E67" s="36"/>
      <c r="F67" s="37"/>
      <c r="G67" s="15"/>
      <c r="H67" s="32"/>
      <c r="I67" s="15"/>
      <c r="J67" s="15"/>
      <c r="K67" s="15"/>
    </row>
    <row r="68" spans="2:11" ht="17.5">
      <c r="B68" s="38" t="s">
        <v>25</v>
      </c>
      <c r="C68" s="15"/>
      <c r="D68" s="30" t="s">
        <v>27</v>
      </c>
      <c r="E68" s="15"/>
      <c r="F68" s="30" t="s">
        <v>29</v>
      </c>
      <c r="G68" s="15"/>
      <c r="H68" s="78" t="s">
        <v>31</v>
      </c>
      <c r="I68" s="15"/>
      <c r="J68" s="30" t="s">
        <v>42</v>
      </c>
      <c r="K68" s="15"/>
    </row>
    <row r="69" spans="2:11" ht="17.5">
      <c r="B69" s="38" t="s">
        <v>26</v>
      </c>
      <c r="C69" s="15"/>
      <c r="D69" s="30" t="s">
        <v>28</v>
      </c>
      <c r="E69" s="15"/>
      <c r="F69" s="78" t="s">
        <v>30</v>
      </c>
      <c r="G69" s="15"/>
      <c r="H69" s="78" t="s">
        <v>32</v>
      </c>
      <c r="I69" s="15"/>
      <c r="J69" s="30" t="s">
        <v>43</v>
      </c>
      <c r="K69" s="15"/>
    </row>
    <row r="71" spans="2:11" ht="23.5">
      <c r="B71" s="10"/>
      <c r="D71" s="25">
        <f>IF(B71&lt;E11,-(1-(B71/E11)),IF(B71=E11,"0%",(B71/E11)-1))</f>
        <v>-1</v>
      </c>
      <c r="F71" s="26">
        <f>+$H$47*B71</f>
        <v>0</v>
      </c>
      <c r="H71" s="27">
        <f>+F71-$B$47</f>
        <v>0</v>
      </c>
      <c r="J71" s="25" t="e">
        <f>+H71/B47</f>
        <v>#DIV/0!</v>
      </c>
    </row>
    <row r="73" spans="2:11">
      <c r="H73" s="14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  <row r="76" spans="2:11" ht="23.5">
      <c r="B76" s="15"/>
      <c r="C76" s="15"/>
      <c r="D76" s="86" t="s">
        <v>33</v>
      </c>
      <c r="E76" s="86"/>
      <c r="F76" s="86"/>
      <c r="G76" s="86"/>
      <c r="H76" s="86"/>
      <c r="I76" s="15"/>
      <c r="J76" s="15"/>
    </row>
    <row r="77" spans="2:11" ht="12" customHeight="1">
      <c r="B77" s="15"/>
      <c r="C77" s="15"/>
      <c r="D77" s="16"/>
      <c r="E77" s="16"/>
      <c r="F77" s="16"/>
      <c r="G77" s="16"/>
      <c r="H77" s="16"/>
      <c r="I77" s="15"/>
      <c r="J77" s="15"/>
    </row>
    <row r="78" spans="2:11" ht="75.75" customHeight="1">
      <c r="B78" s="15"/>
      <c r="C78" s="15"/>
      <c r="D78" s="17" t="s">
        <v>34</v>
      </c>
      <c r="E78" s="18" t="s">
        <v>35</v>
      </c>
      <c r="F78" s="19" t="s">
        <v>36</v>
      </c>
      <c r="G78" s="19" t="s">
        <v>37</v>
      </c>
      <c r="H78" s="20" t="s">
        <v>38</v>
      </c>
      <c r="I78" s="15"/>
      <c r="J78" s="15"/>
    </row>
    <row r="79" spans="2:11" ht="16">
      <c r="B79" s="15"/>
      <c r="C79" s="15"/>
      <c r="D79" s="21">
        <v>-0.4</v>
      </c>
      <c r="E79" s="5">
        <f>+$E$11*(1+D79)</f>
        <v>14.444999999999999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5"/>
      <c r="J79" s="15"/>
    </row>
    <row r="80" spans="2:11" ht="16">
      <c r="B80" s="15"/>
      <c r="C80" s="15"/>
      <c r="D80" s="21">
        <v>-0.3</v>
      </c>
      <c r="E80" s="7">
        <f t="shared" ref="E80:E86" si="0">+$E$11*(1+D80)</f>
        <v>16.852499999999999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5"/>
      <c r="J80" s="15"/>
    </row>
    <row r="81" spans="2:10" ht="16">
      <c r="B81" s="15"/>
      <c r="C81" s="15"/>
      <c r="D81" s="21">
        <v>-0.2</v>
      </c>
      <c r="E81" s="7">
        <f t="shared" si="0"/>
        <v>19.260000000000002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5"/>
      <c r="J81" s="15"/>
    </row>
    <row r="82" spans="2:10" ht="16">
      <c r="B82" s="15"/>
      <c r="C82" s="15"/>
      <c r="D82" s="21">
        <v>-0.1</v>
      </c>
      <c r="E82" s="7">
        <f t="shared" si="0"/>
        <v>21.6675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5"/>
      <c r="J82" s="15"/>
    </row>
    <row r="83" spans="2:10" ht="16">
      <c r="B83" s="15"/>
      <c r="C83" s="15"/>
      <c r="D83" s="22">
        <v>0</v>
      </c>
      <c r="E83" s="8">
        <f t="shared" si="0"/>
        <v>24.074999999999999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5"/>
      <c r="J83" s="15"/>
    </row>
    <row r="84" spans="2:10" ht="16">
      <c r="B84" s="15"/>
      <c r="C84" s="15"/>
      <c r="D84" s="23">
        <v>0.1</v>
      </c>
      <c r="E84" s="7">
        <f t="shared" si="0"/>
        <v>26.482500000000002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5"/>
      <c r="J84" s="15"/>
    </row>
    <row r="85" spans="2:10" ht="16">
      <c r="B85" s="15"/>
      <c r="C85" s="15"/>
      <c r="D85" s="23">
        <v>0.2</v>
      </c>
      <c r="E85" s="7">
        <f t="shared" si="0"/>
        <v>28.889999999999997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5"/>
      <c r="J85" s="15"/>
    </row>
    <row r="86" spans="2:10" ht="16">
      <c r="B86" s="15"/>
      <c r="C86" s="15"/>
      <c r="D86" s="23">
        <v>0.3</v>
      </c>
      <c r="E86" s="7">
        <f t="shared" si="0"/>
        <v>31.297499999999999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 ht="23.5">
      <c r="B89" s="82" t="s">
        <v>39</v>
      </c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 t="s">
        <v>45</v>
      </c>
      <c r="C91" s="15"/>
      <c r="D91" s="24"/>
      <c r="E91" s="15"/>
      <c r="F91" s="15"/>
      <c r="G91" s="15"/>
      <c r="H91" s="15"/>
      <c r="I91" s="15"/>
      <c r="J91" s="15"/>
    </row>
    <row r="92" spans="2:10">
      <c r="B92" s="15" t="s">
        <v>40</v>
      </c>
      <c r="C92" s="15"/>
      <c r="D92" s="15"/>
      <c r="E92" s="15"/>
      <c r="F92" s="15"/>
      <c r="G92" s="15"/>
      <c r="H92" s="15"/>
      <c r="I92" s="15"/>
      <c r="J92" s="15"/>
    </row>
    <row r="93" spans="2:10">
      <c r="B93" s="15" t="s">
        <v>41</v>
      </c>
      <c r="C93" s="15"/>
      <c r="D93" s="15"/>
      <c r="E93" s="15"/>
      <c r="F93" s="15"/>
      <c r="G93" s="15"/>
      <c r="H93" s="15"/>
      <c r="I93" s="15"/>
      <c r="J93" s="15"/>
    </row>
  </sheetData>
  <sheetProtection algorithmName="SHA-512" hashValue="tljYb8saFKETVDOOcozexDsSA4yA7ebKe0Uv4Ife/fNkFy81QXX3Zfs86DUHZZP+tEE7rJaRatxIyEnlF4ucxg==" saltValue="2XysB/1KhOHGw+V7GOjlJA==" spinCount="100000" sheet="1" objects="1" selectLockedCells="1"/>
  <mergeCells count="7">
    <mergeCell ref="C29:I29"/>
    <mergeCell ref="C41:I41"/>
    <mergeCell ref="C19:I19"/>
    <mergeCell ref="D76:H76"/>
    <mergeCell ref="B52:J52"/>
    <mergeCell ref="C62:I62"/>
    <mergeCell ref="C53:I53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2025-09-12T16:17:49Z</dcterms:modified>
</cp:coreProperties>
</file>